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0875" activeTab="1"/>
  </bookViews>
  <sheets>
    <sheet name="twist" sheetId="1" r:id="rId1"/>
    <sheet name="simple model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<sst xmlns="http://schemas.openxmlformats.org/spreadsheetml/2006/main" count="49" uniqueCount="44">
  <si>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Segment Number</t>
  </si>
  <si>
    <t>Length (meters)</t>
  </si>
  <si>
    <t>beta (rads)</t>
  </si>
  <si>
    <t>sum of tangent angles</t>
  </si>
  <si>
    <t>X (meters)</t>
  </si>
  <si>
    <t>Y (meters)</t>
  </si>
  <si>
    <t xml:space="preserve">meters </t>
  </si>
  <si>
    <t>Newtons</t>
  </si>
  <si>
    <t>Modulus of Elasticity</t>
  </si>
  <si>
    <t>Moment of Inertia</t>
  </si>
  <si>
    <t>Newtons/m^2 (aluminum)</t>
  </si>
  <si>
    <t>Cantlever Beam Example</t>
  </si>
  <si>
    <t>+/- Max Deflection (mm)</t>
  </si>
  <si>
    <t>dy</t>
  </si>
  <si>
    <t>dz</t>
  </si>
  <si>
    <t>Dh/2=</t>
  </si>
  <si>
    <t xml:space="preserve">Dv/2 = </t>
  </si>
  <si>
    <t>max defl</t>
  </si>
  <si>
    <t>theta H</t>
  </si>
  <si>
    <t>alphaH</t>
  </si>
  <si>
    <t>ThetaV</t>
  </si>
  <si>
    <t>AlphaV</t>
  </si>
  <si>
    <t>min</t>
  </si>
  <si>
    <t>z=0</t>
  </si>
  <si>
    <t>z=max/4</t>
  </si>
  <si>
    <t>z=max/2</t>
  </si>
  <si>
    <t>z=max3/4</t>
  </si>
  <si>
    <t>z=max</t>
  </si>
  <si>
    <t>Set Y Deflection    (mm)</t>
  </si>
  <si>
    <t>Set Z Deflection    (mm)</t>
  </si>
  <si>
    <t>Maximum Twist  (degrees)</t>
  </si>
  <si>
    <t>Twist Calculations</t>
  </si>
  <si>
    <t>Customer Data</t>
  </si>
  <si>
    <t>DTMS Simple Model</t>
  </si>
  <si>
    <t>Deflection Calculations</t>
  </si>
  <si>
    <t>Beam Length (L)</t>
  </si>
  <si>
    <t>Force at End (P)</t>
  </si>
  <si>
    <t>Maximum Tangent Angle at End (rad)</t>
  </si>
  <si>
    <t>X
(meters)</t>
  </si>
  <si>
    <t>Y
(meters)</t>
  </si>
  <si>
    <t>Minimum Tangent Angle at End (rad)</t>
  </si>
  <si>
    <t>Set Tangent Angle at End (rad)</t>
  </si>
  <si>
    <t>DTMS Maximum Deflection vs. Maximum Estimated from Customer Data</t>
  </si>
  <si>
    <t>meters^4 (0.1 meter square section)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</si>
</sst>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9.85"/>
      <color indexed="8"/>
      <name val="Arial"/>
      <family val="0"/>
    </font>
    <font>
      <b/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34" borderId="10" xfId="0" applyFill="1" applyBorder="1" applyAlignment="1">
      <alignment horizontal="right" indent="2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indent="2"/>
    </xf>
    <xf numFmtId="0" fontId="0" fillId="34" borderId="13" xfId="0" applyFill="1" applyBorder="1" applyAlignment="1">
      <alignment/>
    </xf>
    <xf numFmtId="0" fontId="1" fillId="34" borderId="14" xfId="0" applyFont="1" applyFill="1" applyBorder="1" applyAlignment="1">
      <alignment horizontal="center" wrapText="1"/>
    </xf>
    <xf numFmtId="0" fontId="1" fillId="35" borderId="14" xfId="0" applyFont="1" applyFill="1" applyBorder="1" applyAlignment="1" quotePrefix="1">
      <alignment horizontal="center" wrapText="1"/>
    </xf>
    <xf numFmtId="0" fontId="1" fillId="35" borderId="14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164" fontId="0" fillId="35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 wrapText="1"/>
    </xf>
    <xf numFmtId="2" fontId="0" fillId="35" borderId="0" xfId="0" applyNumberFormat="1" applyFill="1" applyBorder="1" applyAlignment="1">
      <alignment horizontal="center" wrapText="1"/>
    </xf>
    <xf numFmtId="165" fontId="0" fillId="35" borderId="11" xfId="0" applyNumberFormat="1" applyFill="1" applyBorder="1" applyAlignment="1">
      <alignment horizontal="center" wrapText="1"/>
    </xf>
    <xf numFmtId="0" fontId="0" fillId="34" borderId="17" xfId="0" applyFill="1" applyBorder="1" applyAlignment="1">
      <alignment horizontal="center"/>
    </xf>
    <xf numFmtId="164" fontId="0" fillId="35" borderId="17" xfId="0" applyNumberForma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35" borderId="17" xfId="0" applyNumberFormat="1" applyFill="1" applyBorder="1" applyAlignment="1">
      <alignment horizontal="center" wrapText="1"/>
    </xf>
    <xf numFmtId="165" fontId="0" fillId="35" borderId="13" xfId="0" applyNumberForma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1" fontId="6" fillId="0" borderId="0" xfId="0" applyNumberFormat="1" applyFont="1" applyAlignment="1">
      <alignment/>
    </xf>
    <xf numFmtId="0" fontId="0" fillId="34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0" fontId="1" fillId="34" borderId="16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9"/>
          <c:w val="0.8235"/>
          <c:h val="0.942"/>
        </c:manualLayout>
      </c:layout>
      <c:scatterChart>
        <c:scatterStyle val="lineMarker"/>
        <c:varyColors val="0"/>
        <c:ser>
          <c:idx val="0"/>
          <c:order val="0"/>
          <c:tx>
            <c:strRef>
              <c:f>twist!$J$8</c:f>
              <c:strCache>
                <c:ptCount val="1"/>
                <c:pt idx="0">
                  <c:v>z=0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twist!$I$9:$I$13</c:f>
              <c:numCache/>
            </c:numRef>
          </c:xVal>
          <c:yVal>
            <c:numRef>
              <c:f>twist!$J$9:$J$13</c:f>
              <c:numCache/>
            </c:numRef>
          </c:yVal>
          <c:smooth val="0"/>
        </c:ser>
        <c:ser>
          <c:idx val="1"/>
          <c:order val="1"/>
          <c:tx>
            <c:strRef>
              <c:f>twist!$K$8</c:f>
              <c:strCache>
                <c:ptCount val="1"/>
                <c:pt idx="0">
                  <c:v>z=max/4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twist!$I$9:$I$13</c:f>
              <c:numCache/>
            </c:numRef>
          </c:xVal>
          <c:yVal>
            <c:numRef>
              <c:f>twist!$K$9:$K$13</c:f>
              <c:numCache/>
            </c:numRef>
          </c:yVal>
          <c:smooth val="0"/>
        </c:ser>
        <c:ser>
          <c:idx val="2"/>
          <c:order val="2"/>
          <c:tx>
            <c:strRef>
              <c:f>twist!$L$8</c:f>
              <c:strCache>
                <c:ptCount val="1"/>
                <c:pt idx="0">
                  <c:v>z=max/2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twist!$I$9:$I$13</c:f>
              <c:numCache/>
            </c:numRef>
          </c:xVal>
          <c:yVal>
            <c:numRef>
              <c:f>twist!$L$9:$L$13</c:f>
              <c:numCache/>
            </c:numRef>
          </c:yVal>
          <c:smooth val="0"/>
        </c:ser>
        <c:ser>
          <c:idx val="3"/>
          <c:order val="3"/>
          <c:tx>
            <c:strRef>
              <c:f>twist!$M$8</c:f>
              <c:strCache>
                <c:ptCount val="1"/>
                <c:pt idx="0">
                  <c:v>z=max3/4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twist!$I$9:$I$13</c:f>
              <c:numCache/>
            </c:numRef>
          </c:xVal>
          <c:yVal>
            <c:numRef>
              <c:f>twist!$M$9:$M$13</c:f>
              <c:numCache/>
            </c:numRef>
          </c:yVal>
          <c:smooth val="0"/>
        </c:ser>
        <c:ser>
          <c:idx val="4"/>
          <c:order val="4"/>
          <c:tx>
            <c:strRef>
              <c:f>twist!$N$8</c:f>
              <c:strCache>
                <c:ptCount val="1"/>
                <c:pt idx="0">
                  <c:v>z=max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twist!$I$9:$I$13</c:f>
              <c:numCache/>
            </c:numRef>
          </c:xVal>
          <c:yVal>
            <c:numRef>
              <c:f>twist!$N$9:$N$13</c:f>
              <c:numCache/>
            </c:numRef>
          </c:yVal>
          <c:smooth val="0"/>
        </c:ser>
        <c:axId val="31916666"/>
        <c:axId val="18814539"/>
      </c:scatterChart>
      <c:valAx>
        <c:axId val="319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14539"/>
        <c:crosses val="autoZero"/>
        <c:crossBetween val="midCat"/>
        <c:dispUnits/>
      </c:valAx>
      <c:valAx>
        <c:axId val="18814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166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31675"/>
          <c:w val="0.1405"/>
          <c:h val="0.3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265"/>
          <c:w val="0.775"/>
          <c:h val="0.881"/>
        </c:manualLayout>
      </c:layout>
      <c:scatterChart>
        <c:scatterStyle val="lineMarker"/>
        <c:varyColors val="0"/>
        <c:ser>
          <c:idx val="0"/>
          <c:order val="0"/>
          <c:tx>
            <c:v>DTMS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'simple model'!$M$10:$M$20</c:f>
              <c:numCache/>
            </c:numRef>
          </c:xVal>
          <c:yVal>
            <c:numRef>
              <c:f>'simple model'!$N$10:$N$20</c:f>
              <c:numCache/>
            </c:numRef>
          </c:yVal>
          <c:smooth val="0"/>
        </c:ser>
        <c:ser>
          <c:idx val="1"/>
          <c:order val="1"/>
          <c:tx>
            <c:v>Customer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'simple model'!$A$10:$A$20</c:f>
              <c:numCache/>
            </c:numRef>
          </c:xVal>
          <c:yVal>
            <c:numRef>
              <c:f>'simple model'!$B$10:$B$20</c:f>
              <c:numCache/>
            </c:numRef>
          </c:yVal>
          <c:smooth val="0"/>
        </c:ser>
        <c:axId val="35113124"/>
        <c:axId val="47582661"/>
      </c:scatterChart>
      <c:valAx>
        <c:axId val="3511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(meters)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2661"/>
        <c:crosses val="autoZero"/>
        <c:crossBetween val="midCat"/>
        <c:dispUnits/>
        <c:majorUnit val="10"/>
      </c:valAx>
      <c:valAx>
        <c:axId val="47582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Max Deflection (meters)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131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8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8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36"/>
          <c:y val="0.381"/>
          <c:w val="0.138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13</xdr:row>
      <xdr:rowOff>76200</xdr:rowOff>
    </xdr:from>
    <xdr:to>
      <xdr:col>18</xdr:col>
      <xdr:colOff>466725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4781550" y="2181225"/>
        <a:ext cx="6657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22</xdr:row>
      <xdr:rowOff>57150</xdr:rowOff>
    </xdr:from>
    <xdr:to>
      <xdr:col>14</xdr:col>
      <xdr:colOff>57150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1438275" y="434340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B16" sqref="B16"/>
    </sheetView>
  </sheetViews>
  <sheetFormatPr defaultColWidth="9.140625" defaultRowHeight="12.75"/>
  <sheetData>
    <row r="2" spans="1:2" ht="12.75">
      <c r="A2" t="s">
        <v>15</v>
      </c>
      <c r="B2">
        <f>67.25/2</f>
        <v>33.625</v>
      </c>
    </row>
    <row r="3" spans="1:2" ht="12.75">
      <c r="A3" t="s">
        <v>16</v>
      </c>
      <c r="B3">
        <f>67.7/2</f>
        <v>33.85</v>
      </c>
    </row>
    <row r="4" spans="1:2" ht="12.75">
      <c r="A4" t="s">
        <v>17</v>
      </c>
      <c r="B4">
        <v>24</v>
      </c>
    </row>
    <row r="7" ht="12.75">
      <c r="A7" s="4"/>
    </row>
    <row r="8" spans="1:14" ht="12.75">
      <c r="A8" s="3" t="s">
        <v>13</v>
      </c>
      <c r="B8" t="s">
        <v>14</v>
      </c>
      <c r="C8" t="s">
        <v>18</v>
      </c>
      <c r="D8" t="s">
        <v>19</v>
      </c>
      <c r="E8" t="s">
        <v>20</v>
      </c>
      <c r="F8" t="s">
        <v>21</v>
      </c>
      <c r="G8" t="s">
        <v>22</v>
      </c>
      <c r="I8" s="3" t="s">
        <v>13</v>
      </c>
      <c r="J8" t="s">
        <v>23</v>
      </c>
      <c r="K8" t="s">
        <v>24</v>
      </c>
      <c r="L8" t="s">
        <v>25</v>
      </c>
      <c r="M8" t="s">
        <v>26</v>
      </c>
      <c r="N8" t="s">
        <v>27</v>
      </c>
    </row>
    <row r="9" spans="1:14" s="6" customFormat="1" ht="12.75">
      <c r="A9" s="6">
        <v>0</v>
      </c>
      <c r="B9" s="6">
        <v>0</v>
      </c>
      <c r="C9" s="6">
        <f>DEGREES(ATAN(($B$4-$B9)/($B$2+$A9)))</f>
        <v>35.517524511232146</v>
      </c>
      <c r="D9" s="6">
        <f>DEGREES(ATAN(($B$4-$B9)/($B$2-$A9)))</f>
        <v>35.517524511232146</v>
      </c>
      <c r="E9" s="6">
        <f>DEGREES(ATAN(($B$4-$A9)/($B$3-$B9)))</f>
        <v>35.33703503632177</v>
      </c>
      <c r="F9" s="6">
        <f>DEGREES(ATAN(($B$4-$A9)/($B$3+$B9)))</f>
        <v>35.33703503632177</v>
      </c>
      <c r="G9" s="6">
        <f>MIN(C9:F9)</f>
        <v>35.33703503632177</v>
      </c>
      <c r="I9" s="6">
        <v>0</v>
      </c>
      <c r="J9" s="7">
        <f>G9</f>
        <v>35.33703503632177</v>
      </c>
      <c r="K9" s="7">
        <f>G14</f>
        <v>28.160855139566095</v>
      </c>
      <c r="L9" s="7">
        <f>G19</f>
        <v>19.640329998125438</v>
      </c>
      <c r="M9" s="7">
        <f>G24</f>
        <v>10.117299578815611</v>
      </c>
      <c r="N9" s="7">
        <f>G29</f>
        <v>0</v>
      </c>
    </row>
    <row r="10" spans="1:14" ht="12.75">
      <c r="A10">
        <f>$B$4/4</f>
        <v>6</v>
      </c>
      <c r="B10">
        <v>0</v>
      </c>
      <c r="C10">
        <f aca="true" t="shared" si="0" ref="C10:C33">DEGREES(ATAN(($B$4-$B10)/($B$2+$A10)))</f>
        <v>31.202377093968373</v>
      </c>
      <c r="D10">
        <f aca="true" t="shared" si="1" ref="D10:D33">DEGREES(ATAN(($B$4-$B10)/($B$2-$A10)))</f>
        <v>40.98340236691814</v>
      </c>
      <c r="E10">
        <f aca="true" t="shared" si="2" ref="E10:E33">DEGREES(ATAN(($B$4-$A10)/($B$3-$B10)))</f>
        <v>28.002158434755483</v>
      </c>
      <c r="F10">
        <f aca="true" t="shared" si="3" ref="F10:F33">DEGREES(ATAN(($B$4-$A10)/($B$3+$B10)))</f>
        <v>28.002158434755483</v>
      </c>
      <c r="G10">
        <f aca="true" t="shared" si="4" ref="G10:G33">MIN(C10:F10)</f>
        <v>28.002158434755483</v>
      </c>
      <c r="I10">
        <f>$B$4/4</f>
        <v>6</v>
      </c>
      <c r="J10" s="5">
        <f>G10</f>
        <v>28.002158434755483</v>
      </c>
      <c r="K10" s="5">
        <f>G15</f>
        <v>24.30840147149874</v>
      </c>
      <c r="L10" s="5">
        <f>G20</f>
        <v>16.848365359292888</v>
      </c>
      <c r="M10" s="5">
        <f>G25</f>
        <v>8.610293938827574</v>
      </c>
      <c r="N10" s="5">
        <f>G30</f>
        <v>0</v>
      </c>
    </row>
    <row r="11" spans="1:14" ht="12.75">
      <c r="A11">
        <f>$B$4/2</f>
        <v>12</v>
      </c>
      <c r="B11">
        <v>0</v>
      </c>
      <c r="C11">
        <f t="shared" si="0"/>
        <v>27.745599713755944</v>
      </c>
      <c r="D11">
        <f t="shared" si="1"/>
        <v>47.979830487678285</v>
      </c>
      <c r="E11">
        <f t="shared" si="2"/>
        <v>19.519679848406597</v>
      </c>
      <c r="F11">
        <f t="shared" si="3"/>
        <v>19.519679848406597</v>
      </c>
      <c r="G11">
        <f t="shared" si="4"/>
        <v>19.519679848406597</v>
      </c>
      <c r="I11">
        <f>$B$4/2</f>
        <v>12</v>
      </c>
      <c r="J11" s="5">
        <f>G11</f>
        <v>19.519679848406597</v>
      </c>
      <c r="K11" s="5">
        <f>G16</f>
        <v>16.75858391538007</v>
      </c>
      <c r="L11" s="5">
        <f>G21</f>
        <v>14.666647536713182</v>
      </c>
      <c r="M11" s="5">
        <f>G26</f>
        <v>7.491796989168757</v>
      </c>
      <c r="N11" s="5">
        <f>G31</f>
        <v>0</v>
      </c>
    </row>
    <row r="12" spans="1:14" ht="12.75">
      <c r="A12">
        <f>$B$4*0.75</f>
        <v>18</v>
      </c>
      <c r="B12">
        <v>0</v>
      </c>
      <c r="C12">
        <f t="shared" si="0"/>
        <v>24.933294442764723</v>
      </c>
      <c r="D12">
        <f t="shared" si="1"/>
        <v>56.93419592505858</v>
      </c>
      <c r="E12">
        <f t="shared" si="2"/>
        <v>10.051425914575137</v>
      </c>
      <c r="F12">
        <f t="shared" si="3"/>
        <v>10.051425914575137</v>
      </c>
      <c r="G12">
        <f t="shared" si="4"/>
        <v>10.051425914575137</v>
      </c>
      <c r="I12">
        <f>$B$4*0.75</f>
        <v>18</v>
      </c>
      <c r="J12" s="5">
        <f>G12</f>
        <v>10.051425914575137</v>
      </c>
      <c r="K12" s="5">
        <f>G17</f>
        <v>8.56240131321286</v>
      </c>
      <c r="L12" s="5">
        <f>G22</f>
        <v>7.45544703626785</v>
      </c>
      <c r="M12" s="5">
        <f>G27</f>
        <v>6.600818163594916</v>
      </c>
      <c r="N12" s="5">
        <f>G32</f>
        <v>0</v>
      </c>
    </row>
    <row r="13" spans="1:14" ht="12.75">
      <c r="A13">
        <f>$B$4</f>
        <v>24</v>
      </c>
      <c r="B13">
        <v>0</v>
      </c>
      <c r="C13">
        <f t="shared" si="0"/>
        <v>22.611039350526575</v>
      </c>
      <c r="D13">
        <f t="shared" si="1"/>
        <v>68.14715805034176</v>
      </c>
      <c r="E13">
        <f t="shared" si="2"/>
        <v>0</v>
      </c>
      <c r="F13">
        <f t="shared" si="3"/>
        <v>0</v>
      </c>
      <c r="G13">
        <f t="shared" si="4"/>
        <v>0</v>
      </c>
      <c r="I13">
        <f>$B$4</f>
        <v>24</v>
      </c>
      <c r="J13" s="5">
        <f>G13</f>
        <v>0</v>
      </c>
      <c r="K13" s="5">
        <f>G18</f>
        <v>0</v>
      </c>
      <c r="L13" s="5">
        <f>G23</f>
        <v>0</v>
      </c>
      <c r="M13" s="5">
        <f>G28</f>
        <v>0</v>
      </c>
      <c r="N13" s="5">
        <f>G33</f>
        <v>0</v>
      </c>
    </row>
    <row r="14" spans="1:7" s="6" customFormat="1" ht="12.75">
      <c r="A14" s="6">
        <v>0</v>
      </c>
      <c r="B14" s="6">
        <f>$B$4/4</f>
        <v>6</v>
      </c>
      <c r="C14" s="6">
        <f t="shared" si="0"/>
        <v>28.160855139566095</v>
      </c>
      <c r="D14" s="6">
        <f t="shared" si="1"/>
        <v>28.160855139566095</v>
      </c>
      <c r="E14" s="6">
        <f t="shared" si="2"/>
        <v>40.75342941525035</v>
      </c>
      <c r="F14" s="6">
        <f t="shared" si="3"/>
        <v>31.058809350975665</v>
      </c>
      <c r="G14" s="6">
        <f t="shared" si="4"/>
        <v>28.160855139566095</v>
      </c>
    </row>
    <row r="15" spans="1:7" ht="12.75">
      <c r="A15">
        <f>$B$4/4</f>
        <v>6</v>
      </c>
      <c r="B15">
        <f>$B$4/4</f>
        <v>6</v>
      </c>
      <c r="C15">
        <f t="shared" si="0"/>
        <v>24.430335626997476</v>
      </c>
      <c r="D15">
        <f t="shared" si="1"/>
        <v>33.0876104501263</v>
      </c>
      <c r="E15">
        <f t="shared" si="2"/>
        <v>32.875376929967835</v>
      </c>
      <c r="F15">
        <f t="shared" si="3"/>
        <v>24.30840147149874</v>
      </c>
      <c r="G15">
        <f t="shared" si="4"/>
        <v>24.30840147149874</v>
      </c>
    </row>
    <row r="16" spans="1:7" ht="12.75">
      <c r="A16">
        <f>$B$4/2</f>
        <v>12</v>
      </c>
      <c r="B16">
        <f>$B$4/4</f>
        <v>6</v>
      </c>
      <c r="C16">
        <f t="shared" si="0"/>
        <v>21.53025306535488</v>
      </c>
      <c r="D16">
        <f t="shared" si="1"/>
        <v>39.7729796398571</v>
      </c>
      <c r="E16">
        <f t="shared" si="2"/>
        <v>23.31022969161753</v>
      </c>
      <c r="F16">
        <f t="shared" si="3"/>
        <v>16.75858391538007</v>
      </c>
      <c r="G16">
        <f t="shared" si="4"/>
        <v>16.75858391538007</v>
      </c>
    </row>
    <row r="17" spans="1:7" ht="12.75">
      <c r="A17">
        <f>$B$4*0.75</f>
        <v>18</v>
      </c>
      <c r="B17">
        <f>$B$4/4</f>
        <v>6</v>
      </c>
      <c r="C17">
        <f t="shared" si="0"/>
        <v>19.222043060071165</v>
      </c>
      <c r="D17">
        <f t="shared" si="1"/>
        <v>49.040204018404204</v>
      </c>
      <c r="E17">
        <f t="shared" si="2"/>
        <v>12.15796641832345</v>
      </c>
      <c r="F17">
        <f t="shared" si="3"/>
        <v>8.56240131321286</v>
      </c>
      <c r="G17">
        <f t="shared" si="4"/>
        <v>8.56240131321286</v>
      </c>
    </row>
    <row r="18" spans="1:7" ht="12.75">
      <c r="A18">
        <f>$B$4</f>
        <v>24</v>
      </c>
      <c r="B18">
        <f>$B$4/4</f>
        <v>6</v>
      </c>
      <c r="C18">
        <f t="shared" si="0"/>
        <v>17.346947588432556</v>
      </c>
      <c r="D18">
        <f t="shared" si="1"/>
        <v>61.86559401817303</v>
      </c>
      <c r="E18">
        <f t="shared" si="2"/>
        <v>0</v>
      </c>
      <c r="F18">
        <f t="shared" si="3"/>
        <v>0</v>
      </c>
      <c r="G18">
        <f t="shared" si="4"/>
        <v>0</v>
      </c>
    </row>
    <row r="19" spans="1:7" s="6" customFormat="1" ht="12.75">
      <c r="A19" s="6">
        <v>0</v>
      </c>
      <c r="B19" s="6">
        <f>$B$4/2</f>
        <v>12</v>
      </c>
      <c r="C19" s="6">
        <f t="shared" si="0"/>
        <v>19.640329998125438</v>
      </c>
      <c r="D19" s="6">
        <f t="shared" si="1"/>
        <v>19.640329998125438</v>
      </c>
      <c r="E19" s="6">
        <f t="shared" si="2"/>
        <v>47.684749295849755</v>
      </c>
      <c r="F19" s="6">
        <f t="shared" si="3"/>
        <v>27.629629826561725</v>
      </c>
      <c r="G19" s="6">
        <f t="shared" si="4"/>
        <v>19.640329998125438</v>
      </c>
    </row>
    <row r="20" spans="1:7" ht="12.75">
      <c r="A20">
        <f>$B$4/4</f>
        <v>6</v>
      </c>
      <c r="B20">
        <f>$B$4/2</f>
        <v>12</v>
      </c>
      <c r="C20">
        <f t="shared" si="0"/>
        <v>16.848365359292888</v>
      </c>
      <c r="D20">
        <f t="shared" si="1"/>
        <v>23.479602982779465</v>
      </c>
      <c r="E20">
        <f t="shared" si="2"/>
        <v>39.48164996447531</v>
      </c>
      <c r="F20">
        <f t="shared" si="3"/>
        <v>21.434203109088987</v>
      </c>
      <c r="G20">
        <f t="shared" si="4"/>
        <v>16.848365359292888</v>
      </c>
    </row>
    <row r="21" spans="1:7" ht="12.75">
      <c r="A21">
        <f>$B$4/2</f>
        <v>12</v>
      </c>
      <c r="B21">
        <f>$B$4/2</f>
        <v>12</v>
      </c>
      <c r="C21">
        <f t="shared" si="0"/>
        <v>14.735835826468612</v>
      </c>
      <c r="D21">
        <f t="shared" si="1"/>
        <v>29.026476570893387</v>
      </c>
      <c r="E21">
        <f t="shared" si="2"/>
        <v>28.775550297805413</v>
      </c>
      <c r="F21">
        <f t="shared" si="3"/>
        <v>14.666647536713182</v>
      </c>
      <c r="G21">
        <f t="shared" si="4"/>
        <v>14.666647536713182</v>
      </c>
    </row>
    <row r="22" spans="1:7" ht="12.75">
      <c r="A22">
        <f>$B$4*0.75</f>
        <v>18</v>
      </c>
      <c r="B22">
        <f>$B$4/2</f>
        <v>12</v>
      </c>
      <c r="C22">
        <f t="shared" si="0"/>
        <v>13.085771393392728</v>
      </c>
      <c r="D22">
        <f t="shared" si="1"/>
        <v>37.52426261445178</v>
      </c>
      <c r="E22">
        <f t="shared" si="2"/>
        <v>15.35491771488698</v>
      </c>
      <c r="F22">
        <f t="shared" si="3"/>
        <v>7.45544703626785</v>
      </c>
      <c r="G22">
        <f t="shared" si="4"/>
        <v>7.45544703626785</v>
      </c>
    </row>
    <row r="23" spans="1:7" ht="12.75">
      <c r="A23">
        <f>$B$4</f>
        <v>24</v>
      </c>
      <c r="B23">
        <f>$B$4/2</f>
        <v>12</v>
      </c>
      <c r="C23">
        <f t="shared" si="0"/>
        <v>11.763325680169485</v>
      </c>
      <c r="D23">
        <f t="shared" si="1"/>
        <v>51.2674814048493</v>
      </c>
      <c r="E23">
        <f t="shared" si="2"/>
        <v>0</v>
      </c>
      <c r="F23">
        <f t="shared" si="3"/>
        <v>0</v>
      </c>
      <c r="G23">
        <f t="shared" si="4"/>
        <v>0</v>
      </c>
    </row>
    <row r="24" spans="1:7" s="6" customFormat="1" ht="12.75">
      <c r="A24" s="6">
        <v>0</v>
      </c>
      <c r="B24" s="6">
        <f>$B$4*0.75</f>
        <v>18</v>
      </c>
      <c r="C24" s="6">
        <f t="shared" si="0"/>
        <v>10.117299578815611</v>
      </c>
      <c r="D24" s="6">
        <f t="shared" si="1"/>
        <v>10.117299578815611</v>
      </c>
      <c r="E24" s="6">
        <f t="shared" si="2"/>
        <v>56.55856255062946</v>
      </c>
      <c r="F24" s="6">
        <f t="shared" si="3"/>
        <v>24.838176056585382</v>
      </c>
      <c r="G24" s="6">
        <f t="shared" si="4"/>
        <v>10.117299578815611</v>
      </c>
    </row>
    <row r="25" spans="1:7" ht="12.75">
      <c r="A25">
        <f>$B$4/4</f>
        <v>6</v>
      </c>
      <c r="B25">
        <f>$B$4*0.75</f>
        <v>18</v>
      </c>
      <c r="C25">
        <f t="shared" si="0"/>
        <v>8.610293938827574</v>
      </c>
      <c r="D25">
        <f t="shared" si="1"/>
        <v>12.254009914471581</v>
      </c>
      <c r="E25">
        <f t="shared" si="2"/>
        <v>48.63428870692399</v>
      </c>
      <c r="F25">
        <f t="shared" si="3"/>
        <v>19.144713298238603</v>
      </c>
      <c r="G25">
        <f t="shared" si="4"/>
        <v>8.610293938827574</v>
      </c>
    </row>
    <row r="26" spans="1:7" ht="12.75">
      <c r="A26">
        <f>$B$4/2</f>
        <v>12</v>
      </c>
      <c r="B26">
        <f>$B$4*0.75</f>
        <v>18</v>
      </c>
      <c r="C26">
        <f t="shared" si="0"/>
        <v>7.491796989168757</v>
      </c>
      <c r="D26">
        <f t="shared" si="1"/>
        <v>15.507028176892797</v>
      </c>
      <c r="E26">
        <f t="shared" si="2"/>
        <v>37.1292832056</v>
      </c>
      <c r="F26">
        <f t="shared" si="3"/>
        <v>13.03092845634713</v>
      </c>
      <c r="G26">
        <f t="shared" si="4"/>
        <v>7.491796989168757</v>
      </c>
    </row>
    <row r="27" spans="1:7" ht="12.75">
      <c r="A27">
        <f>$B$4*0.75</f>
        <v>18</v>
      </c>
      <c r="B27">
        <f>$B$4*0.75</f>
        <v>18</v>
      </c>
      <c r="C27">
        <f t="shared" si="0"/>
        <v>6.62933133943125</v>
      </c>
      <c r="D27">
        <f t="shared" si="1"/>
        <v>21.006789430771857</v>
      </c>
      <c r="E27">
        <f t="shared" si="2"/>
        <v>20.734104734616874</v>
      </c>
      <c r="F27">
        <f t="shared" si="3"/>
        <v>6.600818163594916</v>
      </c>
      <c r="G27">
        <f t="shared" si="4"/>
        <v>6.600818163594916</v>
      </c>
    </row>
    <row r="28" spans="1:7" ht="12.75">
      <c r="A28">
        <f>$B$4</f>
        <v>24</v>
      </c>
      <c r="B28">
        <f>$B$4*0.75</f>
        <v>18</v>
      </c>
      <c r="C28">
        <f t="shared" si="0"/>
        <v>5.94430154738038</v>
      </c>
      <c r="D28">
        <f t="shared" si="1"/>
        <v>31.938448916671888</v>
      </c>
      <c r="E28">
        <f t="shared" si="2"/>
        <v>0</v>
      </c>
      <c r="F28">
        <f t="shared" si="3"/>
        <v>0</v>
      </c>
      <c r="G28">
        <f t="shared" si="4"/>
        <v>0</v>
      </c>
    </row>
    <row r="29" spans="1:7" s="6" customFormat="1" ht="12.75">
      <c r="A29" s="6">
        <v>0</v>
      </c>
      <c r="B29" s="6">
        <f>$B$4</f>
        <v>24</v>
      </c>
      <c r="C29" s="6">
        <f t="shared" si="0"/>
        <v>0</v>
      </c>
      <c r="D29" s="6">
        <f t="shared" si="1"/>
        <v>0</v>
      </c>
      <c r="E29" s="6">
        <f t="shared" si="2"/>
        <v>67.6859361604608</v>
      </c>
      <c r="F29" s="6">
        <f t="shared" si="3"/>
        <v>22.531901710356284</v>
      </c>
      <c r="G29" s="6">
        <f t="shared" si="4"/>
        <v>0</v>
      </c>
    </row>
    <row r="30" spans="1:7" ht="12.75">
      <c r="A30">
        <f>$B$4/4</f>
        <v>6</v>
      </c>
      <c r="B30">
        <f>$B$4</f>
        <v>24</v>
      </c>
      <c r="C30">
        <f t="shared" si="0"/>
        <v>0</v>
      </c>
      <c r="D30">
        <f t="shared" si="1"/>
        <v>0</v>
      </c>
      <c r="E30">
        <f t="shared" si="2"/>
        <v>61.31154146028298</v>
      </c>
      <c r="F30">
        <f t="shared" si="3"/>
        <v>17.283505053525413</v>
      </c>
      <c r="G30">
        <f t="shared" si="4"/>
        <v>0</v>
      </c>
    </row>
    <row r="31" spans="1:7" ht="12.75">
      <c r="A31">
        <f>$B$4/2</f>
        <v>12</v>
      </c>
      <c r="B31">
        <f>$B$4</f>
        <v>24</v>
      </c>
      <c r="C31">
        <f t="shared" si="0"/>
        <v>0</v>
      </c>
      <c r="D31">
        <f t="shared" si="1"/>
        <v>0</v>
      </c>
      <c r="E31">
        <f t="shared" si="2"/>
        <v>50.61970935770947</v>
      </c>
      <c r="F31">
        <f t="shared" si="3"/>
        <v>11.718841468191291</v>
      </c>
      <c r="G31">
        <f t="shared" si="4"/>
        <v>0</v>
      </c>
    </row>
    <row r="32" spans="1:7" ht="12.75">
      <c r="A32">
        <f>$B$4*0.75</f>
        <v>18</v>
      </c>
      <c r="B32">
        <f>$B$4</f>
        <v>24</v>
      </c>
      <c r="C32">
        <f t="shared" si="0"/>
        <v>0</v>
      </c>
      <c r="D32">
        <f t="shared" si="1"/>
        <v>0</v>
      </c>
      <c r="E32">
        <f t="shared" si="2"/>
        <v>31.347142643213196</v>
      </c>
      <c r="F32">
        <f t="shared" si="3"/>
        <v>5.9213465513169234</v>
      </c>
      <c r="G32">
        <f t="shared" si="4"/>
        <v>0</v>
      </c>
    </row>
    <row r="33" spans="1:7" ht="12.75">
      <c r="A33">
        <f>$B$4</f>
        <v>24</v>
      </c>
      <c r="B33">
        <f>$B$4</f>
        <v>24</v>
      </c>
      <c r="C33">
        <f t="shared" si="0"/>
        <v>0</v>
      </c>
      <c r="D33">
        <f t="shared" si="1"/>
        <v>0</v>
      </c>
      <c r="E33">
        <f t="shared" si="2"/>
        <v>0</v>
      </c>
      <c r="F33">
        <f t="shared" si="3"/>
        <v>0</v>
      </c>
      <c r="G33">
        <f t="shared" si="4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zoomScalePageLayoutView="0" workbookViewId="0" topLeftCell="A10">
      <selection activeCell="A30" sqref="A30"/>
    </sheetView>
  </sheetViews>
  <sheetFormatPr defaultColWidth="9.140625" defaultRowHeight="12.75"/>
  <cols>
    <col min="1" max="1" width="10.57421875" style="0" customWidth="1"/>
    <col min="2" max="2" width="11.8515625" style="0" customWidth="1"/>
    <col min="3" max="3" width="10.421875" style="0" customWidth="1"/>
    <col min="5" max="5" width="9.140625" style="3" customWidth="1"/>
    <col min="6" max="6" width="13.28125" style="3" customWidth="1"/>
    <col min="7" max="9" width="11.57421875" style="3" customWidth="1"/>
    <col min="10" max="10" width="9.140625" style="3" customWidth="1"/>
    <col min="11" max="11" width="0" style="3" hidden="1" customWidth="1"/>
    <col min="12" max="12" width="9.140625" style="3" hidden="1" customWidth="1"/>
    <col min="13" max="15" width="9.140625" style="3" customWidth="1"/>
    <col min="16" max="16" width="10.8515625" style="3" customWidth="1"/>
    <col min="17" max="20" width="0" style="3" hidden="1" customWidth="1"/>
    <col min="21" max="21" width="10.8515625" style="3" customWidth="1"/>
  </cols>
  <sheetData>
    <row r="1" spans="1:3" ht="15.75">
      <c r="A1" s="39" t="s">
        <v>33</v>
      </c>
      <c r="B1" s="40"/>
      <c r="C1" s="40"/>
    </row>
    <row r="2" spans="1:3" ht="15.75">
      <c r="A2" s="39" t="s">
        <v>11</v>
      </c>
      <c r="B2" s="40"/>
      <c r="C2" s="40"/>
    </row>
    <row r="3" spans="1:6" ht="14.25">
      <c r="A3" s="38" t="s">
        <v>35</v>
      </c>
      <c r="B3" s="38"/>
      <c r="C3" s="38">
        <v>100</v>
      </c>
      <c r="D3" s="38" t="s">
        <v>6</v>
      </c>
      <c r="E3" s="41"/>
      <c r="F3" s="41"/>
    </row>
    <row r="4" spans="1:6" ht="14.25">
      <c r="A4" s="38" t="s">
        <v>36</v>
      </c>
      <c r="B4" s="38"/>
      <c r="C4" s="38">
        <v>2</v>
      </c>
      <c r="D4" s="38" t="s">
        <v>7</v>
      </c>
      <c r="E4" s="41"/>
      <c r="F4" s="41"/>
    </row>
    <row r="5" spans="1:21" ht="14.25">
      <c r="A5" s="38" t="s">
        <v>8</v>
      </c>
      <c r="B5" s="38"/>
      <c r="C5" s="42">
        <v>69000000000</v>
      </c>
      <c r="D5" s="38" t="s">
        <v>10</v>
      </c>
      <c r="E5" s="38"/>
      <c r="F5" s="41"/>
      <c r="U5" s="2"/>
    </row>
    <row r="6" spans="1:6" ht="14.25">
      <c r="A6" s="38" t="s">
        <v>9</v>
      </c>
      <c r="B6" s="38"/>
      <c r="C6" s="42">
        <v>8.3333E-06</v>
      </c>
      <c r="D6" s="38" t="s">
        <v>43</v>
      </c>
      <c r="E6" s="38"/>
      <c r="F6" s="41"/>
    </row>
    <row r="8" spans="1:21" ht="15.75">
      <c r="A8" s="44" t="s">
        <v>32</v>
      </c>
      <c r="B8" s="45"/>
      <c r="D8" s="44" t="s">
        <v>34</v>
      </c>
      <c r="E8" s="45"/>
      <c r="F8" s="45"/>
      <c r="G8" s="45"/>
      <c r="H8" s="45"/>
      <c r="I8" s="45"/>
      <c r="J8" s="45"/>
      <c r="K8" s="45"/>
      <c r="L8" s="45"/>
      <c r="M8" s="45"/>
      <c r="N8" s="45"/>
      <c r="P8" s="44" t="s">
        <v>31</v>
      </c>
      <c r="Q8" s="44"/>
      <c r="R8" s="44"/>
      <c r="S8" s="44"/>
      <c r="T8" s="44"/>
      <c r="U8" s="44"/>
    </row>
    <row r="9" spans="1:21" s="1" customFormat="1" ht="51.75" thickBot="1">
      <c r="A9" s="31" t="s">
        <v>4</v>
      </c>
      <c r="B9" s="48" t="s">
        <v>5</v>
      </c>
      <c r="C9" s="2"/>
      <c r="D9" s="31" t="s">
        <v>0</v>
      </c>
      <c r="E9" s="12" t="s">
        <v>1</v>
      </c>
      <c r="F9" s="13" t="s">
        <v>12</v>
      </c>
      <c r="G9" s="12" t="s">
        <v>28</v>
      </c>
      <c r="H9" s="14" t="s">
        <v>37</v>
      </c>
      <c r="I9" s="14" t="s">
        <v>40</v>
      </c>
      <c r="J9" s="12" t="s">
        <v>41</v>
      </c>
      <c r="K9" s="15" t="s">
        <v>3</v>
      </c>
      <c r="L9" s="15" t="s">
        <v>2</v>
      </c>
      <c r="M9" s="14" t="s">
        <v>38</v>
      </c>
      <c r="N9" s="16" t="s">
        <v>39</v>
      </c>
      <c r="P9" s="31" t="s">
        <v>29</v>
      </c>
      <c r="Q9" s="32" t="s">
        <v>18</v>
      </c>
      <c r="R9" s="32" t="s">
        <v>19</v>
      </c>
      <c r="S9" s="32" t="s">
        <v>20</v>
      </c>
      <c r="T9" s="32" t="s">
        <v>21</v>
      </c>
      <c r="U9" s="16" t="s">
        <v>30</v>
      </c>
    </row>
    <row r="10" spans="1:21" ht="12.75">
      <c r="A10" s="8">
        <v>0</v>
      </c>
      <c r="B10" s="43">
        <v>0</v>
      </c>
      <c r="D10" s="33"/>
      <c r="E10" s="17"/>
      <c r="F10" s="18"/>
      <c r="G10" s="19"/>
      <c r="H10" s="20"/>
      <c r="I10" s="20"/>
      <c r="J10" s="17"/>
      <c r="K10" s="20">
        <f>H11</f>
        <v>0.004549968601598348</v>
      </c>
      <c r="L10" s="20">
        <f aca="true" t="shared" si="0" ref="L10:L19">ATAN(G11/(1000*E11))</f>
        <v>0.002249996203136533</v>
      </c>
      <c r="M10" s="21">
        <v>0</v>
      </c>
      <c r="N10" s="22">
        <v>0</v>
      </c>
      <c r="O10"/>
      <c r="P10" s="33"/>
      <c r="Q10" s="34"/>
      <c r="R10" s="34"/>
      <c r="S10" s="34"/>
      <c r="T10" s="34"/>
      <c r="U10" s="35"/>
    </row>
    <row r="11" spans="1:21" ht="12.75">
      <c r="A11" s="8">
        <f>A10+10</f>
        <v>10</v>
      </c>
      <c r="B11" s="9">
        <f aca="true" t="shared" si="1" ref="B11:B20">($C$4/(6*$C$5*$C$6))*(3*$C$3*A11^2-A11^3)</f>
        <v>0.016811661449544348</v>
      </c>
      <c r="D11" s="33">
        <v>1</v>
      </c>
      <c r="E11" s="17">
        <v>10</v>
      </c>
      <c r="F11" s="18">
        <f>(48.387-(2*E11*1000*TAN(0.000114684)+0.7))/2</f>
        <v>22.696659994972094</v>
      </c>
      <c r="G11" s="19">
        <v>22.5</v>
      </c>
      <c r="H11" s="20">
        <f aca="true" t="shared" si="2" ref="H11:H20">ATAN(($G11+23)/(1000*$E11))</f>
        <v>0.004549968601598348</v>
      </c>
      <c r="I11" s="20">
        <f aca="true" t="shared" si="3" ref="I11:I20">ATAN(($G11-23)/(1000*$E11))</f>
        <v>-4.9999999958333334E-05</v>
      </c>
      <c r="J11" s="17">
        <f>H11</f>
        <v>0.004549968601598348</v>
      </c>
      <c r="K11" s="20">
        <f aca="true" t="shared" si="4" ref="K11:K19">K10+J12</f>
        <v>0.009099937203196696</v>
      </c>
      <c r="L11" s="20">
        <f t="shared" si="0"/>
        <v>0.002249996203136533</v>
      </c>
      <c r="M11" s="23">
        <f>SQRT(E11^2-N11^2)</f>
        <v>9.999974687596108</v>
      </c>
      <c r="N11" s="24">
        <f>E11*SIN(L10)</f>
        <v>0.022499943047091242</v>
      </c>
      <c r="O11"/>
      <c r="P11" s="33">
        <v>5</v>
      </c>
      <c r="Q11" s="20">
        <f aca="true" t="shared" si="5" ref="Q11:Q20">DEGREES(ATAN((F11-P11)/(33.7+G11)))</f>
        <v>17.47854697072427</v>
      </c>
      <c r="R11" s="20">
        <f aca="true" t="shared" si="6" ref="R11:R20">DEGREES(ATAN((F11-P11)/(33.7-G11)))</f>
        <v>57.6707798989753</v>
      </c>
      <c r="S11" s="20">
        <f aca="true" t="shared" si="7" ref="S11:S20">DEGREES(ATAN((F11-G11)/(33.7-P11)))</f>
        <v>0.39259969901723796</v>
      </c>
      <c r="T11" s="20">
        <f aca="true" t="shared" si="8" ref="T11:T20">DEGREES(ATAN((F11-G11)/(33.7+P11)))</f>
        <v>0.2911547990269452</v>
      </c>
      <c r="U11" s="35">
        <f>MIN(Q11:T11)</f>
        <v>0.2911547990269452</v>
      </c>
    </row>
    <row r="12" spans="1:21" ht="12.75">
      <c r="A12" s="8">
        <f aca="true" t="shared" si="9" ref="A12:A20">A11+10</f>
        <v>20</v>
      </c>
      <c r="B12" s="9">
        <f t="shared" si="1"/>
        <v>0.06492779594306783</v>
      </c>
      <c r="D12" s="33">
        <v>2</v>
      </c>
      <c r="E12" s="17">
        <v>10</v>
      </c>
      <c r="F12" s="18">
        <f aca="true" t="shared" si="10" ref="F12:F20">(48.387-(2*E12*1000*TAN(0.000114684)+0.7))/2</f>
        <v>22.696659994972094</v>
      </c>
      <c r="G12" s="19">
        <v>22.5</v>
      </c>
      <c r="H12" s="20">
        <f t="shared" si="2"/>
        <v>0.004549968601598348</v>
      </c>
      <c r="I12" s="20">
        <f t="shared" si="3"/>
        <v>-4.9999999958333334E-05</v>
      </c>
      <c r="J12" s="17">
        <f>H12</f>
        <v>0.004549968601598348</v>
      </c>
      <c r="K12" s="20">
        <f t="shared" si="4"/>
        <v>0.013649905804795043</v>
      </c>
      <c r="L12" s="20">
        <f t="shared" si="0"/>
        <v>0.002249996203136533</v>
      </c>
      <c r="M12" s="23">
        <f aca="true" t="shared" si="11" ref="M12:M20">M11+SQRT(E12^2-(N12-N11)^2)</f>
        <v>19.99974349088025</v>
      </c>
      <c r="N12" s="24">
        <f aca="true" t="shared" si="12" ref="N12:N20">N11+E12*SIN(L11+K10)</f>
        <v>0.0904990670504554</v>
      </c>
      <c r="O12"/>
      <c r="P12" s="33">
        <v>5</v>
      </c>
      <c r="Q12" s="20">
        <f t="shared" si="5"/>
        <v>17.47854697072427</v>
      </c>
      <c r="R12" s="20">
        <f t="shared" si="6"/>
        <v>57.6707798989753</v>
      </c>
      <c r="S12" s="20">
        <f t="shared" si="7"/>
        <v>0.39259969901723796</v>
      </c>
      <c r="T12" s="20">
        <f t="shared" si="8"/>
        <v>0.2911547990269452</v>
      </c>
      <c r="U12" s="35">
        <f aca="true" t="shared" si="13" ref="U12:U20">MIN(Q12:T12)</f>
        <v>0.2911547990269452</v>
      </c>
    </row>
    <row r="13" spans="1:21" ht="12.75">
      <c r="A13" s="8">
        <f t="shared" si="9"/>
        <v>30</v>
      </c>
      <c r="B13" s="9">
        <f t="shared" si="1"/>
        <v>0.14087012869790608</v>
      </c>
      <c r="D13" s="33">
        <v>3</v>
      </c>
      <c r="E13" s="17">
        <v>10</v>
      </c>
      <c r="F13" s="18">
        <f t="shared" si="10"/>
        <v>22.696659994972094</v>
      </c>
      <c r="G13" s="19">
        <v>22.5</v>
      </c>
      <c r="H13" s="20">
        <f t="shared" si="2"/>
        <v>0.004549968601598348</v>
      </c>
      <c r="I13" s="20">
        <f t="shared" si="3"/>
        <v>-4.9999999958333334E-05</v>
      </c>
      <c r="J13" s="17">
        <f>H13</f>
        <v>0.004549968601598348</v>
      </c>
      <c r="K13" s="20">
        <f t="shared" si="4"/>
        <v>0.018199874406393392</v>
      </c>
      <c r="L13" s="20">
        <f t="shared" si="0"/>
        <v>0.002249996203136533</v>
      </c>
      <c r="M13" s="23">
        <f t="shared" si="11"/>
        <v>29.999099392853097</v>
      </c>
      <c r="N13" s="24">
        <f t="shared" si="12"/>
        <v>0.2039959642800854</v>
      </c>
      <c r="O13"/>
      <c r="P13" s="33">
        <v>5</v>
      </c>
      <c r="Q13" s="20">
        <f t="shared" si="5"/>
        <v>17.47854697072427</v>
      </c>
      <c r="R13" s="20">
        <f t="shared" si="6"/>
        <v>57.6707798989753</v>
      </c>
      <c r="S13" s="20">
        <f t="shared" si="7"/>
        <v>0.39259969901723796</v>
      </c>
      <c r="T13" s="20">
        <f t="shared" si="8"/>
        <v>0.2911547990269452</v>
      </c>
      <c r="U13" s="35">
        <f t="shared" si="13"/>
        <v>0.2911547990269452</v>
      </c>
    </row>
    <row r="14" spans="1:21" ht="12.75">
      <c r="A14" s="8">
        <f t="shared" si="9"/>
        <v>40</v>
      </c>
      <c r="B14" s="9">
        <f t="shared" si="1"/>
        <v>0.24116038493139477</v>
      </c>
      <c r="D14" s="33">
        <v>4</v>
      </c>
      <c r="E14" s="17">
        <v>10</v>
      </c>
      <c r="F14" s="18">
        <f t="shared" si="10"/>
        <v>22.696659994972094</v>
      </c>
      <c r="G14" s="19">
        <v>22.5</v>
      </c>
      <c r="H14" s="20">
        <f t="shared" si="2"/>
        <v>0.004549968601598348</v>
      </c>
      <c r="I14" s="20">
        <f t="shared" si="3"/>
        <v>-4.9999999958333334E-05</v>
      </c>
      <c r="J14" s="17">
        <f>H14</f>
        <v>0.004549968601598348</v>
      </c>
      <c r="K14" s="20">
        <f t="shared" si="4"/>
        <v>0.02019987440639339</v>
      </c>
      <c r="L14" s="20">
        <f t="shared" si="0"/>
        <v>0.002249996203136533</v>
      </c>
      <c r="M14" s="23">
        <f t="shared" si="11"/>
        <v>39.99783538506328</v>
      </c>
      <c r="N14" s="24">
        <f t="shared" si="12"/>
        <v>0.3629882851029487</v>
      </c>
      <c r="O14"/>
      <c r="P14" s="33">
        <v>5</v>
      </c>
      <c r="Q14" s="20">
        <f t="shared" si="5"/>
        <v>17.47854697072427</v>
      </c>
      <c r="R14" s="20">
        <f t="shared" si="6"/>
        <v>57.6707798989753</v>
      </c>
      <c r="S14" s="20">
        <f t="shared" si="7"/>
        <v>0.39259969901723796</v>
      </c>
      <c r="T14" s="20">
        <f t="shared" si="8"/>
        <v>0.2911547990269452</v>
      </c>
      <c r="U14" s="35">
        <f t="shared" si="13"/>
        <v>0.2911547990269452</v>
      </c>
    </row>
    <row r="15" spans="1:21" ht="12.75">
      <c r="A15" s="8">
        <f t="shared" si="9"/>
        <v>50</v>
      </c>
      <c r="B15" s="9">
        <f t="shared" si="1"/>
        <v>0.36232028986086956</v>
      </c>
      <c r="D15" s="33">
        <v>5</v>
      </c>
      <c r="E15" s="17">
        <v>10</v>
      </c>
      <c r="F15" s="18">
        <f t="shared" si="10"/>
        <v>22.696659994972094</v>
      </c>
      <c r="G15" s="19">
        <v>22.5</v>
      </c>
      <c r="H15" s="20">
        <f t="shared" si="2"/>
        <v>0.004549968601598348</v>
      </c>
      <c r="I15" s="20">
        <f t="shared" si="3"/>
        <v>-4.9999999958333334E-05</v>
      </c>
      <c r="J15" s="17">
        <v>0.002</v>
      </c>
      <c r="K15" s="20">
        <f t="shared" si="4"/>
        <v>0.022199874406393393</v>
      </c>
      <c r="L15" s="20">
        <f t="shared" si="0"/>
        <v>0.002249996203136533</v>
      </c>
      <c r="M15" s="23">
        <f t="shared" si="11"/>
        <v>49.99574447189291</v>
      </c>
      <c r="N15" s="24">
        <f t="shared" si="12"/>
        <v>0.56747273803163</v>
      </c>
      <c r="O15"/>
      <c r="P15" s="33">
        <v>5</v>
      </c>
      <c r="Q15" s="20">
        <f t="shared" si="5"/>
        <v>17.47854697072427</v>
      </c>
      <c r="R15" s="20">
        <f t="shared" si="6"/>
        <v>57.6707798989753</v>
      </c>
      <c r="S15" s="20">
        <f t="shared" si="7"/>
        <v>0.39259969901723796</v>
      </c>
      <c r="T15" s="20">
        <f t="shared" si="8"/>
        <v>0.2911547990269452</v>
      </c>
      <c r="U15" s="35">
        <f t="shared" si="13"/>
        <v>0.2911547990269452</v>
      </c>
    </row>
    <row r="16" spans="1:21" ht="12.75">
      <c r="A16" s="8">
        <f t="shared" si="9"/>
        <v>60</v>
      </c>
      <c r="B16" s="9">
        <f t="shared" si="1"/>
        <v>0.5008715687036661</v>
      </c>
      <c r="D16" s="33">
        <v>6</v>
      </c>
      <c r="E16" s="17">
        <v>10</v>
      </c>
      <c r="F16" s="18">
        <f t="shared" si="10"/>
        <v>22.696659994972094</v>
      </c>
      <c r="G16" s="19">
        <v>22.5</v>
      </c>
      <c r="H16" s="20">
        <f t="shared" si="2"/>
        <v>0.004549968601598348</v>
      </c>
      <c r="I16" s="20">
        <f t="shared" si="3"/>
        <v>-4.9999999958333334E-05</v>
      </c>
      <c r="J16" s="17">
        <v>0.002</v>
      </c>
      <c r="K16" s="20">
        <f t="shared" si="4"/>
        <v>0.024199874406393394</v>
      </c>
      <c r="L16" s="20">
        <f t="shared" si="0"/>
        <v>0.002249996203136533</v>
      </c>
      <c r="M16" s="23">
        <f t="shared" si="11"/>
        <v>59.99322459427782</v>
      </c>
      <c r="N16" s="24">
        <f t="shared" si="12"/>
        <v>0.7919525868346582</v>
      </c>
      <c r="O16"/>
      <c r="P16" s="33">
        <v>5</v>
      </c>
      <c r="Q16" s="20">
        <f t="shared" si="5"/>
        <v>17.47854697072427</v>
      </c>
      <c r="R16" s="20">
        <f t="shared" si="6"/>
        <v>57.6707798989753</v>
      </c>
      <c r="S16" s="20">
        <f t="shared" si="7"/>
        <v>0.39259969901723796</v>
      </c>
      <c r="T16" s="20">
        <f t="shared" si="8"/>
        <v>0.2911547990269452</v>
      </c>
      <c r="U16" s="35">
        <f t="shared" si="13"/>
        <v>0.2911547990269452</v>
      </c>
    </row>
    <row r="17" spans="1:21" ht="12.75">
      <c r="A17" s="8">
        <f t="shared" si="9"/>
        <v>70</v>
      </c>
      <c r="B17" s="9">
        <f t="shared" si="1"/>
        <v>0.65333594667712</v>
      </c>
      <c r="D17" s="33">
        <v>7</v>
      </c>
      <c r="E17" s="17">
        <v>10</v>
      </c>
      <c r="F17" s="18">
        <f t="shared" si="10"/>
        <v>22.696659994972094</v>
      </c>
      <c r="G17" s="19">
        <v>22.5</v>
      </c>
      <c r="H17" s="20">
        <f t="shared" si="2"/>
        <v>0.004549968601598348</v>
      </c>
      <c r="I17" s="20">
        <f t="shared" si="3"/>
        <v>-4.9999999958333334E-05</v>
      </c>
      <c r="J17" s="17">
        <v>0.002</v>
      </c>
      <c r="K17" s="20">
        <f t="shared" si="4"/>
        <v>0.026199874406393396</v>
      </c>
      <c r="L17" s="20">
        <f t="shared" si="0"/>
        <v>0.002249996203136533</v>
      </c>
      <c r="M17" s="23">
        <f t="shared" si="11"/>
        <v>69.99023576231085</v>
      </c>
      <c r="N17" s="24">
        <f t="shared" si="12"/>
        <v>1.0364269335929375</v>
      </c>
      <c r="O17"/>
      <c r="P17" s="33">
        <v>5</v>
      </c>
      <c r="Q17" s="20">
        <f t="shared" si="5"/>
        <v>17.47854697072427</v>
      </c>
      <c r="R17" s="20">
        <f t="shared" si="6"/>
        <v>57.6707798989753</v>
      </c>
      <c r="S17" s="20">
        <f t="shared" si="7"/>
        <v>0.39259969901723796</v>
      </c>
      <c r="T17" s="20">
        <f t="shared" si="8"/>
        <v>0.2911547990269452</v>
      </c>
      <c r="U17" s="35">
        <f t="shared" si="13"/>
        <v>0.2911547990269452</v>
      </c>
    </row>
    <row r="18" spans="1:21" ht="12.75">
      <c r="A18" s="8">
        <f t="shared" si="9"/>
        <v>80</v>
      </c>
      <c r="B18" s="9">
        <f t="shared" si="1"/>
        <v>0.816235148998567</v>
      </c>
      <c r="D18" s="33">
        <v>8</v>
      </c>
      <c r="E18" s="17">
        <v>10</v>
      </c>
      <c r="F18" s="18">
        <f t="shared" si="10"/>
        <v>22.696659994972094</v>
      </c>
      <c r="G18" s="19">
        <v>22.5</v>
      </c>
      <c r="H18" s="20">
        <f t="shared" si="2"/>
        <v>0.004549968601598348</v>
      </c>
      <c r="I18" s="20">
        <f t="shared" si="3"/>
        <v>-4.9999999958333334E-05</v>
      </c>
      <c r="J18" s="17">
        <v>0.002</v>
      </c>
      <c r="K18" s="20">
        <f t="shared" si="4"/>
        <v>0.028199874406393398</v>
      </c>
      <c r="L18" s="20">
        <f t="shared" si="0"/>
        <v>0.002249996203136533</v>
      </c>
      <c r="M18" s="23">
        <f t="shared" si="11"/>
        <v>79.98673798796065</v>
      </c>
      <c r="N18" s="24">
        <f t="shared" si="12"/>
        <v>1.3008948004094067</v>
      </c>
      <c r="O18"/>
      <c r="P18" s="33">
        <v>5</v>
      </c>
      <c r="Q18" s="20">
        <f t="shared" si="5"/>
        <v>17.47854697072427</v>
      </c>
      <c r="R18" s="20">
        <f t="shared" si="6"/>
        <v>57.6707798989753</v>
      </c>
      <c r="S18" s="20">
        <f t="shared" si="7"/>
        <v>0.39259969901723796</v>
      </c>
      <c r="T18" s="20">
        <f t="shared" si="8"/>
        <v>0.2911547990269452</v>
      </c>
      <c r="U18" s="35">
        <f t="shared" si="13"/>
        <v>0.2911547990269452</v>
      </c>
    </row>
    <row r="19" spans="1:21" ht="12.75">
      <c r="A19" s="8">
        <f t="shared" si="9"/>
        <v>90</v>
      </c>
      <c r="B19" s="9">
        <f t="shared" si="1"/>
        <v>0.9860909008853426</v>
      </c>
      <c r="D19" s="33">
        <v>9</v>
      </c>
      <c r="E19" s="17">
        <v>10</v>
      </c>
      <c r="F19" s="18">
        <f t="shared" si="10"/>
        <v>22.696659994972094</v>
      </c>
      <c r="G19" s="19">
        <v>22.5</v>
      </c>
      <c r="H19" s="20">
        <f t="shared" si="2"/>
        <v>0.004549968601598348</v>
      </c>
      <c r="I19" s="20">
        <f t="shared" si="3"/>
        <v>-4.9999999958333334E-05</v>
      </c>
      <c r="J19" s="17">
        <v>0.002</v>
      </c>
      <c r="K19" s="20">
        <f t="shared" si="4"/>
        <v>0.0301998744063934</v>
      </c>
      <c r="L19" s="20">
        <f t="shared" si="0"/>
        <v>0.002249996203136533</v>
      </c>
      <c r="M19" s="23">
        <f t="shared" si="11"/>
        <v>89.98269128523167</v>
      </c>
      <c r="N19" s="24">
        <f t="shared" si="12"/>
        <v>1.5853551294129513</v>
      </c>
      <c r="O19"/>
      <c r="P19" s="33">
        <v>5</v>
      </c>
      <c r="Q19" s="20">
        <f t="shared" si="5"/>
        <v>17.47854697072427</v>
      </c>
      <c r="R19" s="20">
        <f t="shared" si="6"/>
        <v>57.6707798989753</v>
      </c>
      <c r="S19" s="20">
        <f t="shared" si="7"/>
        <v>0.39259969901723796</v>
      </c>
      <c r="T19" s="20">
        <f t="shared" si="8"/>
        <v>0.2911547990269452</v>
      </c>
      <c r="U19" s="35">
        <f t="shared" si="13"/>
        <v>0.2911547990269452</v>
      </c>
    </row>
    <row r="20" spans="1:21" ht="12.75">
      <c r="A20" s="10">
        <f t="shared" si="9"/>
        <v>100</v>
      </c>
      <c r="B20" s="11">
        <f t="shared" si="1"/>
        <v>1.1594249275547825</v>
      </c>
      <c r="D20" s="36">
        <v>10</v>
      </c>
      <c r="E20" s="25">
        <v>10</v>
      </c>
      <c r="F20" s="26">
        <f t="shared" si="10"/>
        <v>22.696659994972094</v>
      </c>
      <c r="G20" s="47">
        <v>22.5</v>
      </c>
      <c r="H20" s="27">
        <f t="shared" si="2"/>
        <v>0.004549968601598348</v>
      </c>
      <c r="I20" s="27">
        <f t="shared" si="3"/>
        <v>-4.9999999958333334E-05</v>
      </c>
      <c r="J20" s="25">
        <v>0.002</v>
      </c>
      <c r="K20" s="28"/>
      <c r="L20" s="28"/>
      <c r="M20" s="29">
        <f t="shared" si="11"/>
        <v>99.97805567032403</v>
      </c>
      <c r="N20" s="30">
        <f t="shared" si="12"/>
        <v>1.8898067827626346</v>
      </c>
      <c r="P20" s="36">
        <v>5</v>
      </c>
      <c r="Q20" s="27">
        <f t="shared" si="5"/>
        <v>17.47854697072427</v>
      </c>
      <c r="R20" s="27">
        <f t="shared" si="6"/>
        <v>57.6707798989753</v>
      </c>
      <c r="S20" s="27">
        <f t="shared" si="7"/>
        <v>0.39259969901723796</v>
      </c>
      <c r="T20" s="27">
        <f t="shared" si="8"/>
        <v>0.2911547990269452</v>
      </c>
      <c r="U20" s="37">
        <f t="shared" si="13"/>
        <v>0.2911547990269452</v>
      </c>
    </row>
    <row r="22" spans="3:14" ht="15.75">
      <c r="C22" s="46" t="s">
        <v>42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</sheetData>
  <sheetProtection/>
  <mergeCells count="4">
    <mergeCell ref="A8:B8"/>
    <mergeCell ref="D8:N8"/>
    <mergeCell ref="P8:U8"/>
    <mergeCell ref="C22:N22"/>
  </mergeCells>
  <printOptions/>
  <pageMargins left="0.75" right="0.75" top="1" bottom="1" header="0.5" footer="0.5"/>
  <pageSetup fitToHeight="1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RLB</cp:lastModifiedBy>
  <cp:lastPrinted>2015-08-03T20:22:19Z</cp:lastPrinted>
  <dcterms:created xsi:type="dcterms:W3CDTF">2014-10-31T18:35:45Z</dcterms:created>
  <dcterms:modified xsi:type="dcterms:W3CDTF">2015-08-04T11:16:53Z</dcterms:modified>
  <cp:category/>
  <cp:version/>
  <cp:contentType/>
  <cp:contentStatus/>
</cp:coreProperties>
</file>